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26195eb9169499a" /></Relationships>
</file>

<file path=xl/workbook.xml><?xml version="1.0" encoding="utf-8"?>
<x:workbook xmlns:x="http://schemas.openxmlformats.org/spreadsheetml/2006/main">
  <x:sheets>
    <x:sheet xmlns:r="http://schemas.openxmlformats.org/officeDocument/2006/relationships" name="Demand Funnel" sheetId="1" r:id="R52d5556f593e4b3f"/>
    <x:sheet xmlns:r="http://schemas.openxmlformats.org/officeDocument/2006/relationships" name="Liquidity" sheetId="2" r:id="R0dd7975b8d284c2f"/>
    <x:sheet xmlns:r="http://schemas.openxmlformats.org/officeDocument/2006/relationships" name="Denials NEY" sheetId="3" r:id="R5c4c53afab094afd"/>
    <x:sheet xmlns:r="http://schemas.openxmlformats.org/officeDocument/2006/relationships" name="NPV Break Even" sheetId="4" r:id="R899452c94f6b4ff4"/>
    <x:sheet xmlns:r="http://schemas.openxmlformats.org/officeDocument/2006/relationships" name="Ramp Up" sheetId="5" r:id="R248f2ba3ff9943af"/>
    <x:sheet xmlns:r="http://schemas.openxmlformats.org/officeDocument/2006/relationships" name="Scoring" sheetId="6" r:id="Raac834909ff148e5"/>
    <x:sheet xmlns:r="http://schemas.openxmlformats.org/officeDocument/2006/relationships" name="OR Capacity" sheetId="7" r:id="R67a4c82cd4ec47a1"/>
    <x:sheet xmlns:r="http://schemas.openxmlformats.org/officeDocument/2006/relationships" name="Shared Site" sheetId="8" r:id="R072c8d3125f44fdc"/>
    <x:sheet xmlns:r="http://schemas.openxmlformats.org/officeDocument/2006/relationships" name="Retention" sheetId="9" r:id="Rb44d8592acd24896"/>
    <x:sheet xmlns:r="http://schemas.openxmlformats.org/officeDocument/2006/relationships" name="No Show Peers" sheetId="10" r:id="Rb551428d39cb4dc2"/>
    <x:sheet xmlns:r="http://schemas.openxmlformats.org/officeDocument/2006/relationships" name="Cost Poor Quality" sheetId="11" r:id="Re147937127304345"/>
    <x:sheet xmlns:r="http://schemas.openxmlformats.org/officeDocument/2006/relationships" name="Tech TCO" sheetId="12" r:id="R10f2a78e53bb4510"/>
    <x:sheet xmlns:r="http://schemas.openxmlformats.org/officeDocument/2006/relationships" name="Options 3 Year" sheetId="13" r:id="Rcfda2e4b6e2e4a5d"/>
    <x:sheet xmlns:r="http://schemas.openxmlformats.org/officeDocument/2006/relationships" name="Break Even Definitions" sheetId="14" r:id="R7d995b27d30b489e"/>
  </x:sheets>
</x:workbook>
</file>

<file path=xl/sharedStrings.xml><?xml version="1.0" encoding="utf-8"?>
<x:sst xmlns:x="http://schemas.openxmlformats.org/spreadsheetml/2006/main"/>
</file>

<file path=xl/styles.xml><?xml version="1.0" encoding="utf-8"?>
<x:styleSheet xmlns:x="http://schemas.openxmlformats.org/spreadsheetml/2006/main">
  <x:numFmts count="10">
    <x:numFmt numFmtId="200" formatCode="#,##0.00;[Red](#,##0.00)"/>
    <x:numFmt numFmtId="201" formatCode="$#,##0"/>
    <x:numFmt numFmtId="202" formatCode="#,##0;[Red](#,##0);&quot;-&quot;"/>
    <x:numFmt numFmtId="203" formatCode="0.0%"/>
    <x:numFmt numFmtId="204" formatCode="$#,##0;[Red]($#,##0);&quot;-&quot;"/>
    <x:numFmt numFmtId="205" formatCode="0.0000"/>
    <x:numFmt numFmtId="206" formatCode="0.00&quot; years&quot;"/>
    <x:numFmt numFmtId="207" formatCode="0%"/>
    <x:numFmt numFmtId="208" formatCode="0.0"/>
    <x:numFmt numFmtId="209" formatCode="#,##0.00;[Red](#,##0.00);&quot;-&quot;"/>
  </x:numFmts>
  <x:fonts count="7">
    <x:font>
      <x:sz val="11"/>
      <x:name val="Carlito"/>
    </x:font>
    <x:font>
      <x:b/>
      <x:sz val="11"/>
      <x:color rgb="FFFFFFFF"/>
      <x:name val="Carlito"/>
    </x:font>
    <x:font>
      <x:b/>
      <x:sz val="11"/>
      <x:name val="Carlito"/>
    </x:font>
    <x:font>
      <x:sz val="11"/>
      <x:color rgb="FF0000FF"/>
      <x:name val="Carlito"/>
    </x:font>
    <x:font>
      <x:sz val="11"/>
      <x:color rgb="FF000000"/>
      <x:name val="Carlito"/>
    </x:font>
    <x:font>
      <x:sz val="11"/>
      <x:color rgb="FF008000"/>
      <x:name val="Carlito"/>
    </x:font>
    <x:font>
      <x:i/>
      <x:sz val="10"/>
      <x:color rgb="FF505050"/>
      <x:name val="Carlito"/>
    </x:font>
  </x:fonts>
  <x:fills count="8">
    <x:fill>
      <x:patternFill patternType="none"/>
    </x:fill>
    <x:fill>
      <x:patternFill patternType="gray125"/>
    </x:fill>
    <x:fill>
      <x:patternFill patternType="solid">
        <x:fgColor rgb="FF132B47"/>
      </x:patternFill>
    </x:fill>
    <x:fill>
      <x:patternFill patternType="solid">
        <x:fgColor rgb="FFFFF1CD"/>
      </x:patternFill>
    </x:fill>
    <x:fill>
      <x:patternFill patternType="solid">
        <x:fgColor rgb="FFEAF0F5"/>
      </x:patternFill>
    </x:fill>
    <x:fill>
      <x:patternFill patternType="solid">
        <x:fgColor rgb="FFFFF1CD"/>
      </x:patternFill>
    </x:fill>
    <x:fill>
      <x:patternFill patternType="solid">
        <x:fgColor rgb="FFEAF0F5"/>
      </x:patternFill>
    </x:fill>
    <x:fill>
      <x:patternFill patternType="solid">
        <x:fgColor rgb="FF132B47"/>
      </x:patternFill>
    </x:fill>
  </x:fills>
  <x:borders count="2">
    <x:border/>
    <x:border/>
  </x:borders>
  <x:cellStyleXfs count="1">
    <x:xf numFmtId="0" fontId="0" fillId="0" borderId="0"/>
  </x:cellStyleXfs>
  <x:cellXfs count="5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0" fillId="3" borderId="1" xfId="0" applyNumberFormat="1" applyFont="1" applyFill="1" applyBorder="1"/>
    <x:xf numFmtId="0" fontId="0" fillId="4" borderId="0" xfId="0" applyNumberFormat="1" applyFont="1" applyFill="1" applyBorder="1"/>
    <x:xf numFmtId="0" fontId="0" fillId="4" borderId="1" xfId="0" applyNumberFormat="1" applyFont="1" applyFill="1" applyBorder="1"/>
    <x:xf numFmtId="200" fontId="0" fillId="3" borderId="0" xfId="0" applyNumberFormat="1" applyFont="1" applyFill="1" applyBorder="1"/>
    <x:xf numFmtId="200" fontId="1" fillId="2" borderId="0" xfId="0" applyNumberFormat="1" applyFont="1" applyFill="1" applyBorder="1"/>
    <x:xf numFmtId="200" fontId="0" fillId="4" borderId="0" xfId="0" applyNumberFormat="1" applyFont="1" applyFill="1" applyBorder="1"/>
    <x:xf numFmtId="200" fontId="0" fillId="0" borderId="0" xfId="0" applyNumberFormat="1" applyFont="1" applyFill="1" applyBorder="1"/>
    <x:xf numFmtId="200" fontId="0" fillId="3" borderId="1" xfId="0" applyNumberFormat="1" applyFont="1" applyFill="1" applyBorder="1"/>
    <x:xf numFmtId="200" fontId="1" fillId="2" borderId="1" xfId="0" applyNumberFormat="1" applyFont="1" applyFill="1" applyBorder="1"/>
    <x:xf numFmtId="200" fontId="0" fillId="4" borderId="1" xfId="0" applyNumberFormat="1" applyFont="1" applyFill="1" applyBorder="1"/>
    <x:xf numFmtId="200" fontId="0" fillId="0" borderId="1" xfId="0" applyNumberFormat="1" applyFont="1" applyFill="1" applyBorder="1"/>
    <x:xf numFmtId="0" fontId="0" fillId="0" borderId="0" xfId="0" applyNumberFormat="1" applyFont="1" applyFill="1" applyBorder="1"/>
    <x:xf numFmtId="0" fontId="2" fillId="0" borderId="0" xfId="0" applyNumberFormat="1" applyFont="1" applyFill="1" applyBorder="1"/>
    <x:xf numFmtId="201" fontId="0" fillId="0" borderId="0" xfId="0" applyNumberFormat="1" applyFont="1" applyFill="1" applyBorder="1"/>
    <x:xf numFmtId="200" fontId="0" fillId="5" borderId="0" xfId="0" applyNumberFormat="1" applyFont="1" applyFill="1" applyBorder="1"/>
    <x:xf numFmtId="200" fontId="3" fillId="5" borderId="0" xfId="0" applyNumberFormat="1" applyFont="1" applyFill="1" applyBorder="1"/>
    <x:xf numFmtId="200" fontId="4" fillId="4" borderId="0" xfId="0" applyNumberFormat="1" applyFont="1" applyFill="1" applyBorder="1"/>
    <x:xf numFmtId="200" fontId="3" fillId="6" borderId="0" xfId="0" applyNumberFormat="1" applyFont="1" applyFill="1" applyBorder="1"/>
    <x:xf numFmtId="200" fontId="5" fillId="6" borderId="0" xfId="0" applyNumberFormat="1" applyFont="1" applyFill="1" applyBorder="1"/>
    <x:xf numFmtId="200" fontId="0" fillId="6" borderId="0" xfId="0" applyNumberFormat="1" applyFont="1" applyFill="1" applyBorder="1"/>
    <x:xf numFmtId="200" fontId="4" fillId="6" borderId="0" xfId="0" applyNumberFormat="1" applyFont="1" applyFill="1" applyBorder="1"/>
    <x:xf numFmtId="202" fontId="4" fillId="6" borderId="0" xfId="0" applyNumberFormat="1" applyFont="1" applyFill="1" applyBorder="1"/>
    <x:xf numFmtId="202" fontId="3" fillId="5" borderId="0" xfId="0" applyNumberFormat="1" applyFont="1" applyFill="1" applyBorder="1"/>
    <x:xf numFmtId="203" fontId="3" fillId="5" borderId="0" xfId="0" applyNumberFormat="1" applyFont="1" applyFill="1" applyBorder="1"/>
    <x:xf numFmtId="204" fontId="3" fillId="5" borderId="0" xfId="0" applyNumberFormat="1" applyFont="1" applyFill="1" applyBorder="1"/>
    <x:xf numFmtId="204" fontId="5" fillId="6" borderId="0" xfId="0" applyNumberFormat="1" applyFont="1" applyFill="1" applyBorder="1"/>
    <x:xf numFmtId="202" fontId="4" fillId="4" borderId="0" xfId="0" applyNumberFormat="1" applyFont="1" applyFill="1" applyBorder="1"/>
    <x:xf numFmtId="204" fontId="4" fillId="4" borderId="0" xfId="0" applyNumberFormat="1" applyFont="1" applyFill="1" applyBorder="1"/>
    <x:xf numFmtId="203" fontId="4" fillId="4" borderId="0" xfId="0" applyNumberFormat="1" applyFont="1" applyFill="1" applyBorder="1"/>
    <x:xf numFmtId="0" fontId="0" fillId="0" borderId="0" xfId="0" applyNumberFormat="1" applyFont="1" applyFill="1" applyBorder="1" applyAlignment="1">
      <x:alignment wrapText="1"/>
    </x:xf>
    <x:xf numFmtId="0" fontId="6" fillId="0" borderId="0" xfId="0" applyNumberFormat="1" applyFont="1" applyFill="1" applyBorder="1" applyAlignment="1">
      <x:alignment wrapText="1"/>
    </x:xf>
    <x:xf numFmtId="203" fontId="4" fillId="6" borderId="0" xfId="0" applyNumberFormat="1" applyFont="1" applyFill="1" applyBorder="1"/>
    <x:xf numFmtId="205" fontId="4" fillId="4" borderId="0" xfId="0" applyNumberFormat="1" applyFont="1" applyFill="1" applyBorder="1"/>
    <x:xf numFmtId="206" fontId="4" fillId="4" borderId="0" xfId="0" applyNumberFormat="1" applyFont="1" applyFill="1" applyBorder="1"/>
    <x:xf numFmtId="207" fontId="3" fillId="5" borderId="0" xfId="0" applyNumberFormat="1" applyFont="1" applyFill="1" applyBorder="1"/>
    <x:xf numFmtId="0" fontId="0" fillId="7" borderId="0" xfId="0" applyNumberFormat="1" applyFont="1" applyFill="1" applyBorder="1"/>
    <x:xf numFmtId="0" fontId="1" fillId="7" borderId="0" xfId="0" applyNumberFormat="1" applyFont="1" applyFill="1" applyBorder="1"/>
    <x:xf numFmtId="0" fontId="0" fillId="6" borderId="0" xfId="0" applyNumberFormat="1" applyFont="1" applyFill="1" applyBorder="1"/>
    <x:xf numFmtId="0" fontId="4" fillId="6" borderId="0" xfId="0" applyNumberFormat="1" applyFont="1" applyFill="1" applyBorder="1"/>
    <x:xf numFmtId="204" fontId="4" fillId="6" borderId="0" xfId="0" applyNumberFormat="1" applyFont="1" applyFill="1" applyBorder="1"/>
    <x:xf numFmtId="208" fontId="3" fillId="5" borderId="0" xfId="0" applyNumberFormat="1" applyFont="1" applyFill="1" applyBorder="1"/>
    <x:xf numFmtId="209" fontId="4" fillId="4" borderId="0" xfId="0" applyNumberFormat="1" applyFont="1" applyFill="1" applyBorder="1"/>
    <x:xf numFmtId="0" fontId="0" fillId="5" borderId="0" xfId="0" applyNumberFormat="1" applyFont="1" applyFill="1" applyBorder="1"/>
    <x:xf numFmtId="0" fontId="3" fillId="5" borderId="0" xfId="0" applyNumberFormat="1" applyFont="1" applyFill="1" applyBorder="1"/>
    <x:xf numFmtId="0" fontId="4" fillId="5" borderId="0" xfId="0" applyNumberFormat="1" applyFont="1" applyFill="1" applyBorder="1"/>
    <x:xf numFmtId="208" fontId="4" fillId="4" borderId="0" xfId="0" applyNumberFormat="1" applyFont="1" applyFill="1" applyBorder="1"/>
    <x:xf numFmtId="204" fontId="0" fillId="0" borderId="0" xfId="0" applyNumberFormat="1" applyFont="1" applyFill="1" applyBorder="1"/>
    <x:xf numFmtId="201" fontId="5" fillId="0" borderId="0" xfId="0" applyNumberFormat="1" applyFont="1" applyFill="1" applyBorder="1"/>
    <x:xf numFmtId="204" fontId="5"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82bd58aea844dd6" /><Relationship Type="http://schemas.openxmlformats.org/officeDocument/2006/relationships/theme" Target="/xl/theme/theme1.xml" Id="R7353c499a1c94d71" /><Relationship Type="http://schemas.openxmlformats.org/officeDocument/2006/relationships/sharedStrings" Target="/xl/sharedStrings.xml" Id="Rd2e1cbebec474901" /><Relationship Type="http://schemas.openxmlformats.org/officeDocument/2006/relationships/worksheet" Target="/xl/worksheets/sheet1.xml" Id="R52d5556f593e4b3f" /><Relationship Type="http://schemas.openxmlformats.org/officeDocument/2006/relationships/worksheet" Target="/xl/worksheets/sheet2.xml" Id="R0dd7975b8d284c2f" /><Relationship Type="http://schemas.openxmlformats.org/officeDocument/2006/relationships/worksheet" Target="/xl/worksheets/sheet3.xml" Id="R5c4c53afab094afd" /><Relationship Type="http://schemas.openxmlformats.org/officeDocument/2006/relationships/worksheet" Target="/xl/worksheets/sheet4.xml" Id="R899452c94f6b4ff4" /><Relationship Type="http://schemas.openxmlformats.org/officeDocument/2006/relationships/worksheet" Target="/xl/worksheets/sheet5.xml" Id="R248f2ba3ff9943af" /><Relationship Type="http://schemas.openxmlformats.org/officeDocument/2006/relationships/worksheet" Target="/xl/worksheets/sheet6.xml" Id="Raac834909ff148e5" /><Relationship Type="http://schemas.openxmlformats.org/officeDocument/2006/relationships/worksheet" Target="/xl/worksheets/sheet7.xml" Id="R67a4c82cd4ec47a1" /><Relationship Type="http://schemas.openxmlformats.org/officeDocument/2006/relationships/worksheet" Target="/xl/worksheets/sheet8.xml" Id="R072c8d3125f44fdc" /><Relationship Type="http://schemas.openxmlformats.org/officeDocument/2006/relationships/worksheet" Target="/xl/worksheets/sheet9.xml" Id="Rb44d8592acd24896" /><Relationship Type="http://schemas.openxmlformats.org/officeDocument/2006/relationships/worksheet" Target="/xl/worksheets/sheet10.xml" Id="Rb551428d39cb4dc2" /><Relationship Type="http://schemas.openxmlformats.org/officeDocument/2006/relationships/worksheet" Target="/xl/worksheets/sheet11.xml" Id="Re147937127304345" /><Relationship Type="http://schemas.openxmlformats.org/officeDocument/2006/relationships/worksheet" Target="/xl/worksheets/sheet12.xml" Id="R10f2a78e53bb4510" /><Relationship Type="http://schemas.openxmlformats.org/officeDocument/2006/relationships/worksheet" Target="/xl/worksheets/sheet13.xml" Id="Rcfda2e4b6e2e4a5d" /><Relationship Type="http://schemas.openxmlformats.org/officeDocument/2006/relationships/worksheet" Target="/xl/worksheets/sheet14.xml" Id="R7d995b27d30b489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59" hidden="0" customWidth="1"/>
    <x:col min="2" max="2" width="20" hidden="0" customWidth="1"/>
    <x:col min="3" max="3" width="14" hidden="0" customWidth="1"/>
    <x:col min="4" max="4" width="14" hidden="0" customWidth="1"/>
  </x:cols>
  <x:sheetData>
    <x:row r="1" ht="30" customHeight="1">
      <x:c r="A1" s="3" t="str">
        <x:v>DEMAND FUNNEL  |  EXECUTIVE TOOLKIT</x:v>
      </x:c>
      <x:c r="B1" s="3"/>
      <x:c r="C1" s="3"/>
      <x:c r="D1" s="3"/>
    </x:row>
    <x:row r="2" ht="26" customHeight="1">
      <x:c r="A2" t="str">
        <x:v>ILLUSTRATIVE VALUES ONLY — edit input cells; validate all assumptions locally.</x:v>
      </x:c>
    </x:row>
    <x:row r="4" ht="23" customHeight="1">
      <x:c r="A4" s="3" t="str">
        <x:v>Input / assumption</x:v>
      </x:c>
      <x:c r="B4" s="3" t="str">
        <x:v>Value</x:v>
      </x:c>
    </x:row>
    <x:row r="5">
      <x:c r="A5" t="str">
        <x:v>Total market procedures</x:v>
      </x:c>
      <x:c r="B5" s="29" t="n">
        <x:v>8000</x:v>
      </x:c>
    </x:row>
    <x:row r="6">
      <x:c r="A6" t="str">
        <x:v>Forecast capture share</x:v>
      </x:c>
      <x:c r="B6" s="30" t="n">
        <x:v>0.15</x:v>
      </x:c>
    </x:row>
    <x:row r="7">
      <x:c r="A7" t="str">
        <x:v>Contribution per case</x:v>
      </x:c>
      <x:c r="B7" s="31" t="n">
        <x:v>1300</x:v>
      </x:c>
    </x:row>
    <x:row r="8">
      <x:c r="A8" t="str">
        <x:v>Added annual fixed operating cost</x:v>
      </x:c>
      <x:c r="B8" s="31" t="n">
        <x:v>460000</x:v>
      </x:c>
    </x:row>
    <x:row r="9">
      <x:c r="A9" t="str">
        <x:v>Annual investment-return requirement (rounded)</x:v>
      </x:c>
      <x:c r="B9" s="32" t="n">
        <x:f>ROUND('NPV Break Even'!B12,-3)</x:f>
        <x:v>745000</x:v>
      </x:c>
    </x:row>
    <x:row r="10" ht="23" customHeight="1">
      <x:c r="A10" s="3" t="str">
        <x:v>Calculated output</x:v>
      </x:c>
      <x:c r="B10" s="11" t="str">
        <x:v>Result</x:v>
      </x:c>
    </x:row>
    <x:row r="11">
      <x:c r="A11" t="str">
        <x:v>Forecast cases</x:v>
      </x:c>
      <x:c r="B11" s="33" t="n">
        <x:f>B5*B6</x:f>
        <x:v>1200</x:v>
      </x:c>
    </x:row>
    <x:row r="12">
      <x:c r="A12" t="str">
        <x:v>Annual operating contribution</x:v>
      </x:c>
      <x:c r="B12" s="34" t="n">
        <x:f>B11*B7-B8</x:f>
        <x:v>1100000</x:v>
      </x:c>
    </x:row>
    <x:row r="13">
      <x:c r="A13" t="str">
        <x:v>Investment Hurdle Volume (rounded return)</x:v>
      </x:c>
      <x:c r="B13" s="33" t="n">
        <x:f>ROUNDUP((B8+B9)/B7,0)</x:f>
        <x:v>927</x:v>
      </x:c>
    </x:row>
    <x:row r="14">
      <x:c r="A14" t="str">
        <x:v>Investment hurdle capture share</x:v>
      </x:c>
      <x:c r="B14" s="35" t="n">
        <x:f>B13/B5</x:f>
        <x:v>0.115875</x:v>
      </x:c>
    </x:row>
    <x:row r="15">
      <x:c r="A15" t="str">
        <x:v>Operating Break-Even (cases)</x:v>
      </x:c>
      <x:c r="B15" s="28" t="n">
        <x:f>ROUNDUP(B8/B7,0)</x:f>
        <x:v>354</x:v>
      </x:c>
    </x:row>
    <x:row r="17" ht="34" customHeight="1">
      <x:c r="A17" s="37" t="str">
        <x:v>Tools 2 and 10: operating break-even covers fixed operating costs. Investment Hurdle Volume also covers the rounded annual investment-return requirement.</x:v>
      </x:c>
      <x:c r="B17" s="37"/>
      <x:c r="C17" s="37"/>
      <x:c r="D17" s="37"/>
    </x:row>
  </x:sheetData>
  <x:mergeCells>
    <x:mergeCell ref="A1:D1"/>
    <x:mergeCell ref="A2:D2"/>
    <x:mergeCell ref="A17:D17"/>
  </x:mergeCells>
  <x:pageMargins left="0.7" right="0.7" top="0.75" bottom="0.75" header="0.3" footer="0.3"/>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9" hidden="0" customWidth="1"/>
    <x:col min="2" max="2" width="20" hidden="0" customWidth="1"/>
    <x:col min="3" max="3" width="14" hidden="0" customWidth="1"/>
    <x:col min="4" max="4" width="14" hidden="0" customWidth="1"/>
  </x:cols>
  <x:sheetData>
    <x:row r="1" ht="30" customHeight="1">
      <x:c r="A1" s="3" t="str">
        <x:v>LIQUIDITY  |  EXECUTIVE TOOLKIT</x:v>
      </x:c>
      <x:c r="B1" s="3"/>
      <x:c r="C1" s="3"/>
      <x:c r="D1" s="3"/>
    </x:row>
    <x:row r="2" ht="26" customHeight="1">
      <x:c r="A2" t="str">
        <x:v>ILLUSTRATIVE VALUES ONLY — edit input cells; validate all assumptions locally.</x:v>
      </x:c>
    </x:row>
    <x:row r="4" ht="23" customHeight="1">
      <x:c r="A4" s="3" t="str">
        <x:v>Input / assumption</x:v>
      </x:c>
      <x:c r="B4" s="3" t="str">
        <x:v>Value</x:v>
      </x:c>
    </x:row>
    <x:row r="5">
      <x:c r="A5" t="str">
        <x:v>Unrestricted cash</x:v>
      </x:c>
      <x:c r="B5" s="31" t="n">
        <x:v>80000000</x:v>
      </x:c>
    </x:row>
    <x:row r="6">
      <x:c r="A6" t="str">
        <x:v>Annual operating expenses excluding depreciation</x:v>
      </x:c>
      <x:c r="B6" s="31" t="n">
        <x:v>174000000</x:v>
      </x:c>
    </x:row>
    <x:row r="7">
      <x:c r="A7" t="str">
        <x:v>Proposed upfront cash outlay</x:v>
      </x:c>
      <x:c r="B7" s="31" t="n">
        <x:v>40000000</x:v>
      </x:c>
    </x:row>
    <x:row r="8">
      <x:c r="A8" t="str">
        <x:v>Minimum days cash covenant</x:v>
      </x:c>
      <x:c r="B8" s="29" t="n">
        <x:v>100</x:v>
      </x:c>
    </x:row>
    <x:row r="9" ht="23" customHeight="1">
      <x:c r="A9" s="3" t="str">
        <x:v>Calculated output</x:v>
      </x:c>
      <x:c r="B9" s="11" t="str">
        <x:v>Result</x:v>
      </x:c>
    </x:row>
    <x:row r="10">
      <x:c r="A10" t="str">
        <x:v>Daily cash expense</x:v>
      </x:c>
      <x:c r="B10" s="34" t="n">
        <x:f>B6/365</x:f>
        <x:v>476712.3287671233</x:v>
      </x:c>
    </x:row>
    <x:row r="11">
      <x:c r="A11" t="str">
        <x:v>Days cash before</x:v>
      </x:c>
      <x:c r="B11" s="52" t="n">
        <x:f>B5/B10</x:f>
        <x:v>167.816091954023</x:v>
      </x:c>
    </x:row>
    <x:row r="12">
      <x:c r="A12" t="str">
        <x:v>Days cash after</x:v>
      </x:c>
      <x:c r="B12" s="52" t="n">
        <x:f>(B5-B7)/B10</x:f>
        <x:v>83.9080459770115</x:v>
      </x:c>
    </x:row>
    <x:row r="13">
      <x:c r="A13" t="str">
        <x:v>Covenant headroom after</x:v>
      </x:c>
      <x:c r="B13" s="52" t="n">
        <x:f>B12-B8</x:f>
        <x:v>-16.091954022988503</x:v>
      </x:c>
    </x:row>
    <x:row r="14">
      <x:c r="B14" s="13"/>
    </x:row>
  </x:sheetData>
  <x:mergeCells>
    <x:mergeCell ref="A1:D1"/>
    <x:mergeCell ref="A2:D2"/>
  </x:mergeCells>
  <x:pageMargins left="0.7" right="0.7" top="0.75" bottom="0.75" header="0.3" footer="0.3"/>
</x:worksheet>
</file>

<file path=xl/worksheets/sheet3.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59" hidden="0" customWidth="1"/>
    <x:col min="2" max="2" width="20" hidden="0" customWidth="1"/>
    <x:col min="3" max="3" width="22" hidden="0" customWidth="1"/>
    <x:col min="4" max="4" width="14" hidden="0" customWidth="1"/>
  </x:cols>
  <x:sheetData>
    <x:row r="1" ht="30" customHeight="1">
      <x:c r="A1" s="3" t="str">
        <x:v>DENIALS NEY  |  EXECUTIVE TOOLKIT</x:v>
      </x:c>
      <x:c r="B1" s="3"/>
      <x:c r="C1" s="3"/>
      <x:c r="D1" s="3"/>
    </x:row>
    <x:row r="2" ht="26" customHeight="1">
      <x:c r="A2" t="str">
        <x:v>ILLUSTRATIVE VALUES ONLY — edit input cells; validate all assumptions locally.</x:v>
      </x:c>
    </x:row>
    <x:row r="4" ht="23" customHeight="1">
      <x:c r="A4" s="3" t="str">
        <x:v>Supplementary denial-recovery inputs</x:v>
      </x:c>
      <x:c r="B4" s="3" t="str">
        <x:v>Value</x:v>
      </x:c>
    </x:row>
    <x:row r="5">
      <x:c r="A5" t="str">
        <x:v>Contracted value</x:v>
      </x:c>
      <x:c r="B5" s="31" t="n">
        <x:v>186300000</x:v>
      </x:c>
    </x:row>
    <x:row r="6">
      <x:c r="A6" t="str">
        <x:v>Initial denials</x:v>
      </x:c>
      <x:c r="B6" s="31" t="n">
        <x:v>18000000</x:v>
      </x:c>
    </x:row>
    <x:row r="7">
      <x:c r="A7" t="str">
        <x:v>Recovered denials</x:v>
      </x:c>
      <x:c r="B7" s="31" t="n">
        <x:v>11700000</x:v>
      </x:c>
    </x:row>
    <x:row r="8">
      <x:c r="A8" t="str">
        <x:v>Rework cost</x:v>
      </x:c>
      <x:c r="B8" s="31" t="n">
        <x:v>600000</x:v>
      </x:c>
    </x:row>
    <x:row r="9">
      <x:c r="A9" t="str">
        <x:v>Reduction in initial denials</x:v>
      </x:c>
      <x:c r="B9" s="30" t="n">
        <x:v>0.3333333333333333</x:v>
      </x:c>
    </x:row>
    <x:row r="10" ht="23" customHeight="1">
      <x:c r="A10" s="3" t="str">
        <x:v>Calculated output</x:v>
      </x:c>
      <x:c r="B10" s="11" t="str">
        <x:v>Result</x:v>
      </x:c>
    </x:row>
    <x:row r="11">
      <x:c r="A11" t="str">
        <x:v>Final writeoffs</x:v>
      </x:c>
      <x:c r="B11" s="34" t="n">
        <x:f>B6-B7</x:f>
        <x:v>6300000</x:v>
      </x:c>
    </x:row>
    <x:row r="12">
      <x:c r="A12" t="str">
        <x:v>Unpaid plus rework</x:v>
      </x:c>
      <x:c r="B12" s="34" t="n">
        <x:f>B11+B8</x:f>
        <x:v>6900000</x:v>
      </x:c>
    </x:row>
    <x:row r="13">
      <x:c r="A13" t="str">
        <x:v>Illustrative recovery rate</x:v>
      </x:c>
      <x:c r="B13" s="35" t="n">
        <x:f>B7/B6</x:f>
        <x:v>0.65</x:v>
      </x:c>
    </x:row>
    <x:row r="14">
      <x:c r="A14" t="str">
        <x:v>Revenue gained, same recovery ratio</x:v>
      </x:c>
      <x:c r="B14" s="34" t="n">
        <x:f>B11*B9</x:f>
        <x:v>2100000</x:v>
      </x:c>
    </x:row>
    <x:row r="15">
      <x:c r="B15" s="13"/>
    </x:row>
    <x:row r="17" ht="23" customHeight="1">
      <x:c r="A17" s="43" t="str">
        <x:v>Net economic yield per case (Tool 12)</x:v>
      </x:c>
      <x:c r="B17" s="43"/>
      <x:c r="C17" s="43"/>
    </x:row>
    <x:row r="18" ht="23" customHeight="1">
      <x:c r="A18" s="43" t="str">
        <x:v>Metric</x:v>
      </x:c>
      <x:c r="B18" s="43" t="str">
        <x:v>Payer A</x:v>
      </x:c>
      <x:c r="C18" s="43" t="str">
        <x:v>Payer B</x:v>
      </x:c>
    </x:row>
    <x:row r="19">
      <x:c r="A19" t="str">
        <x:v>Payment</x:v>
      </x:c>
      <x:c r="B19" s="31" t="n">
        <x:v>1300</x:v>
      </x:c>
      <x:c r="C19" s="31" t="n">
        <x:v>1400</x:v>
      </x:c>
    </x:row>
    <x:row r="20">
      <x:c r="A20" t="str">
        <x:v>Final denials</x:v>
      </x:c>
      <x:c r="B20" s="31" t="n">
        <x:v>13</x:v>
      </x:c>
      <x:c r="C20" s="31" t="n">
        <x:v>84</x:v>
      </x:c>
    </x:row>
    <x:row r="21">
      <x:c r="A21" t="str">
        <x:v>Cost to collect</x:v>
      </x:c>
      <x:c r="B21" s="31" t="n">
        <x:v>20</x:v>
      </x:c>
      <x:c r="C21" s="31" t="n">
        <x:v>45</x:v>
      </x:c>
    </x:row>
    <x:row r="22">
      <x:c r="A22" t="str">
        <x:v>Net economic yield</x:v>
      </x:c>
      <x:c r="B22" s="46" t="n">
        <x:f>B19-B20-B21</x:f>
        <x:v>1267</x:v>
      </x:c>
      <x:c r="C22" s="46" t="n">
        <x:f>C19-C20-C21</x:f>
        <x:v>1271</x:v>
      </x:c>
    </x:row>
    <x:row r="24">
      <x:c r="A24" t="str">
        <x:v>Payer B net-yield advantage</x:v>
      </x:c>
      <x:c r="B24" s="46" t="n">
        <x:f>C22-B22</x:f>
        <x:v>4</x:v>
      </x:c>
    </x:row>
    <x:row r="26" ht="34" customHeight="1">
      <x:c r="A26" s="37" t="str">
        <x:v>The upper section is a supplementary denial-recovery illustration. The Tool 12 example below it compares payments after final denial losses and collection costs. Denial counts are not denial dollars.</x:v>
      </x:c>
      <x:c r="B26" s="37"/>
      <x:c r="C26" s="37"/>
      <x:c r="D26" s="37"/>
    </x:row>
  </x:sheetData>
  <x:mergeCells>
    <x:mergeCell ref="A1:D1"/>
    <x:mergeCell ref="A2:D2"/>
    <x:mergeCell ref="A26:D26"/>
  </x:mergeCells>
  <x:pageMargins left="0.7" right="0.7" top="0.75" bottom="0.75" header="0.3" footer="0.3"/>
</x:worksheet>
</file>

<file path=xl/worksheets/sheet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59" hidden="0" customWidth="1"/>
    <x:col min="2" max="2" width="20" hidden="0" customWidth="1"/>
    <x:col min="3" max="3" width="14" hidden="0" customWidth="1"/>
    <x:col min="4" max="4" width="14" hidden="0" customWidth="1"/>
  </x:cols>
  <x:sheetData>
    <x:row r="1" ht="30" customHeight="1">
      <x:c r="A1" s="3" t="str">
        <x:v>NPV INVESTMENT HURDLE  |  EXECUTIVE TOOLKIT</x:v>
      </x:c>
      <x:c r="B1" s="3"/>
      <x:c r="C1" s="3"/>
      <x:c r="D1" s="3"/>
    </x:row>
    <x:row r="2" ht="26" customHeight="1">
      <x:c r="A2" t="str">
        <x:v>ILLUSTRATIVE VALUES ONLY — edit input cells; validate all assumptions locally.</x:v>
      </x:c>
    </x:row>
    <x:row r="4" ht="23" customHeight="1">
      <x:c r="A4" s="3" t="str">
        <x:v>Input / assumption</x:v>
      </x:c>
      <x:c r="B4" s="3" t="str">
        <x:v>Value</x:v>
      </x:c>
    </x:row>
    <x:row r="5">
      <x:c r="A5" t="str">
        <x:v>Investment</x:v>
      </x:c>
      <x:c r="B5" s="31" t="n">
        <x:v>5000000</x:v>
      </x:c>
    </x:row>
    <x:row r="6">
      <x:c r="A6" t="str">
        <x:v>Annual mature operating contribution</x:v>
      </x:c>
      <x:c r="B6" s="32" t="n">
        <x:f>'Demand Funnel'!B12</x:f>
        <x:v>1100000</x:v>
      </x:c>
    </x:row>
    <x:row r="7">
      <x:c r="A7" t="str">
        <x:v>Discount rate</x:v>
      </x:c>
      <x:c r="B7" s="30" t="n">
        <x:v>0.08</x:v>
      </x:c>
    </x:row>
    <x:row r="8">
      <x:c r="A8" t="str">
        <x:v>Useful life years</x:v>
      </x:c>
      <x:c r="B8" s="29" t="n">
        <x:v>10</x:v>
      </x:c>
    </x:row>
    <x:row r="9" ht="23" customHeight="1">
      <x:c r="A9" s="3" t="str">
        <x:v>Calculated output</x:v>
      </x:c>
      <x:c r="B9" s="11" t="str">
        <x:v>Result</x:v>
      </x:c>
    </x:row>
    <x:row r="10">
      <x:c r="A10" t="str">
        <x:v>PV annuity factor</x:v>
      </x:c>
      <x:c r="B10" s="39" t="n">
        <x:f>IF(B7=0,B8,(1-(1+B7)^(-B8))/B7)</x:f>
        <x:v>6.710081398941448</x:v>
      </x:c>
    </x:row>
    <x:row r="11">
      <x:c r="A11" t="str">
        <x:v>NPV</x:v>
      </x:c>
      <x:c r="B11" s="34" t="n">
        <x:f>B6*B10-B5</x:f>
        <x:v>2381089.5388355926</x:v>
      </x:c>
    </x:row>
    <x:row r="12">
      <x:c r="A12" t="str">
        <x:v>NPV-neutral annual cash flow (exact)</x:v>
      </x:c>
      <x:c r="B12" s="34" t="n">
        <x:f>B5/B10</x:f>
        <x:v>745147.4434853768</x:v>
      </x:c>
    </x:row>
    <x:row r="13">
      <x:c r="A13" t="str">
        <x:v>Simple payback</x:v>
      </x:c>
      <x:c r="B13" s="40" t="n">
        <x:f>B5/B6</x:f>
        <x:v>4.545454545454546</x:v>
      </x:c>
    </x:row>
    <x:row r="14">
      <x:c r="A14" t="str">
        <x:v>Annual cash-flow cushion</x:v>
      </x:c>
      <x:c r="B14" s="38" t="n">
        <x:f>1-B12/B6</x:f>
        <x:v>0.322593233195112</x:v>
      </x:c>
    </x:row>
    <x:row r="16" ht="34" customHeight="1">
      <x:c r="A16" s="37" t="str">
        <x:v>Tool 13: level annual, year-end cash flows over the useful life. Cash-flow cushion = 1 minus required annual cash flow divided by mature annual cash flow. Capital timing and the opening ramp are separate.</x:v>
      </x:c>
      <x:c r="B16" s="37"/>
      <x:c r="C16" s="37"/>
      <x:c r="D16" s="37"/>
    </x:row>
  </x:sheetData>
  <x:mergeCells>
    <x:mergeCell ref="A1:D1"/>
    <x:mergeCell ref="A2:D2"/>
    <x:mergeCell ref="A16:D16"/>
  </x:mergeCells>
  <x:pageMargins left="0.7" right="0.7" top="0.75" bottom="0.75" header="0.3" footer="0.3"/>
</x:worksheet>
</file>

<file path=xl/worksheets/sheet5.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59" hidden="0" customWidth="1"/>
    <x:col min="2" max="2" width="20" hidden="0" customWidth="1"/>
    <x:col min="3" max="3" width="14" hidden="0" customWidth="1"/>
    <x:col min="4" max="4" width="14" hidden="0" customWidth="1"/>
  </x:cols>
  <x:sheetData>
    <x:row r="1" ht="30" customHeight="1">
      <x:c r="A1" s="3" t="str">
        <x:v>RAMP UP  |  EXECUTIVE TOOLKIT</x:v>
      </x:c>
      <x:c r="B1" s="3"/>
      <x:c r="C1" s="3"/>
      <x:c r="D1" s="3"/>
    </x:row>
    <x:row r="2" ht="26" customHeight="1">
      <x:c r="A2" t="str">
        <x:v>ILLUSTRATIVE VALUES ONLY — edit input cells; validate all assumptions locally.</x:v>
      </x:c>
    </x:row>
    <x:row r="4" ht="23" customHeight="1">
      <x:c r="A4" s="3" t="str">
        <x:v>Input / assumption</x:v>
      </x:c>
      <x:c r="B4" s="3" t="str">
        <x:v>Value</x:v>
      </x:c>
    </x:row>
    <x:row r="5">
      <x:c r="A5" t="str">
        <x:v>Mature monthly contribution before fixed cost</x:v>
      </x:c>
      <x:c r="B5" s="32" t="n">
        <x:f>'Demand Funnel'!B11*'Demand Funnel'!B7/12</x:f>
        <x:v>130000</x:v>
      </x:c>
    </x:row>
    <x:row r="6">
      <x:c r="A6" t="str">
        <x:v>Monthly fixed cost</x:v>
      </x:c>
      <x:c r="B6" s="32" t="n">
        <x:f>'Demand Funnel'!B8/12</x:f>
        <x:v>38333.333333333336</x:v>
      </x:c>
    </x:row>
    <x:row r="7">
      <x:c r="A7" t="str">
        <x:v>Month 9 volume %</x:v>
      </x:c>
      <x:c r="B7" s="41" t="n">
        <x:v>0.25</x:v>
      </x:c>
    </x:row>
    <x:row r="8">
      <x:c r="A8" t="str">
        <x:v>Month 10 volume %</x:v>
      </x:c>
      <x:c r="B8" s="41" t="n">
        <x:v>0.4</x:v>
      </x:c>
    </x:row>
    <x:row r="9">
      <x:c r="A9" t="str">
        <x:v>Month 11 volume %</x:v>
      </x:c>
      <x:c r="B9" s="41" t="n">
        <x:v>0.55</x:v>
      </x:c>
    </x:row>
    <x:row r="10">
      <x:c r="A10" t="str">
        <x:v>Month 12 volume %</x:v>
      </x:c>
      <x:c r="B10" s="41" t="n">
        <x:v>0.7</x:v>
      </x:c>
    </x:row>
    <x:row r="11" ht="23" customHeight="1">
      <x:c r="A11" s="3" t="str">
        <x:v>Calculated output</x:v>
      </x:c>
      <x:c r="B11" s="11" t="str">
        <x:v>Result</x:v>
      </x:c>
    </x:row>
    <x:row r="12">
      <x:c r="A12" t="str">
        <x:v>Month 9 cash flow</x:v>
      </x:c>
      <x:c r="B12" s="34" t="n">
        <x:f>B5*B7-B6</x:f>
        <x:v>-5833.333333333336</x:v>
      </x:c>
    </x:row>
    <x:row r="13">
      <x:c r="A13" t="str">
        <x:v>Month 10 cash flow</x:v>
      </x:c>
      <x:c r="B13" s="34" t="n">
        <x:f>B5*B8-B6</x:f>
        <x:v>13666.666666666664</x:v>
      </x:c>
    </x:row>
    <x:row r="14">
      <x:c r="A14" t="str">
        <x:v>Month 11 cash flow</x:v>
      </x:c>
      <x:c r="B14" s="34" t="n">
        <x:f>B5*B9-B6</x:f>
        <x:v>33166.666666666664</x:v>
      </x:c>
    </x:row>
    <x:row r="15">
      <x:c r="A15" t="str">
        <x:v>Month 12 cash flow</x:v>
      </x:c>
      <x:c r="B15" s="34" t="n">
        <x:f>B5*B10-B6</x:f>
        <x:v>52666.666666666664</x:v>
      </x:c>
    </x:row>
    <x:row r="16">
      <x:c r="A16" t="str">
        <x:v>Four month total</x:v>
      </x:c>
      <x:c r="B16" s="34" t="n">
        <x:f>SUM(B12:B15)</x:f>
        <x:v>93666.66666666666</x:v>
      </x:c>
    </x:row>
    <x:row r="17">
      <x:c r="A17" t="str">
        <x:v>Cash-positive volume %</x:v>
      </x:c>
      <x:c r="B17" s="35" t="n">
        <x:f>B6/B5</x:f>
        <x:v>0.2948717948717949</x:v>
      </x:c>
    </x:row>
    <x:row r="18">
      <x:c r="B18" s="13"/>
    </x:row>
    <x:row r="19" ht="44" customHeight="1">
      <x:c r="A19" s="37" t="str">
        <x:v>Tool 13 specialty project opens at the end of month 8. Annual contribution before fixed cost and annual fixed cost are spread evenly across 12 months. These four months exclude upfront capital and any pre-opening costs.</x:v>
      </x:c>
      <x:c r="B19" s="37"/>
      <x:c r="C19" s="37"/>
      <x:c r="D19" s="37"/>
    </x:row>
  </x:sheetData>
  <x:mergeCells>
    <x:mergeCell ref="A1:D1"/>
    <x:mergeCell ref="A2:D2"/>
    <x:mergeCell ref="A19:D19"/>
  </x:mergeCells>
  <x:pageMargins left="0.7" right="0.7" top="0.75" bottom="0.75" header="0.3" footer="0.3"/>
</x:worksheet>
</file>

<file path=xl/worksheets/sheet6.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59" hidden="0" customWidth="1"/>
    <x:col min="2" max="2" width="20" hidden="0" customWidth="1"/>
    <x:col min="3" max="3" width="14" hidden="0" customWidth="1"/>
    <x:col min="4" max="4" width="14" hidden="0" customWidth="1"/>
  </x:cols>
  <x:sheetData>
    <x:row r="1" ht="30" customHeight="1">
      <x:c r="A1" s="3" t="str">
        <x:v>SCORING  |  EXECUTIVE TOOLKIT</x:v>
      </x:c>
      <x:c r="B1" s="3"/>
      <x:c r="C1" s="3"/>
      <x:c r="D1" s="3"/>
    </x:row>
    <x:row r="2" ht="26" customHeight="1">
      <x:c r="A2" t="str">
        <x:v>ILLUSTRATIVE VALUES ONLY — edit input cells; validate all assumptions locally.</x:v>
      </x:c>
    </x:row>
    <x:row r="4" ht="23" customHeight="1">
      <x:c r="A4" s="3" t="str">
        <x:v>Input / assumption</x:v>
      </x:c>
      <x:c r="B4" s="3" t="str">
        <x:v>Value</x:v>
      </x:c>
    </x:row>
    <x:row r="5">
      <x:c r="A5" t="str">
        <x:v>Access and mission weight</x:v>
      </x:c>
      <x:c r="B5" s="41" t="n">
        <x:v>0.25</x:v>
      </x:c>
    </x:row>
    <x:row r="6">
      <x:c r="A6" t="str">
        <x:v>Risk-adjusted economics weight</x:v>
      </x:c>
      <x:c r="B6" s="41" t="n">
        <x:v>0.2</x:v>
      </x:c>
    </x:row>
    <x:row r="7">
      <x:c r="A7" t="str">
        <x:v>Demand evidence weight</x:v>
      </x:c>
      <x:c r="B7" s="41" t="n">
        <x:v>0.2</x:v>
      </x:c>
    </x:row>
    <x:row r="8">
      <x:c r="A8" t="str">
        <x:v>Execution readiness weight</x:v>
      </x:c>
      <x:c r="B8" s="41" t="n">
        <x:v>0.15</x:v>
      </x:c>
    </x:row>
    <x:row r="9">
      <x:c r="A9" t="str">
        <x:v>Workforce feasibility weight</x:v>
      </x:c>
      <x:c r="B9" s="41" t="n">
        <x:v>0.1</x:v>
      </x:c>
    </x:row>
    <x:row r="10">
      <x:c r="A10" t="str">
        <x:v>Network fit weight</x:v>
      </x:c>
      <x:c r="B10" s="41" t="n">
        <x:v>0.1</x:v>
      </x:c>
    </x:row>
    <x:row r="11">
      <x:c r="A11" t="str">
        <x:v>Mission score</x:v>
      </x:c>
      <x:c r="B11" s="22" t="n">
        <x:v>4</x:v>
      </x:c>
    </x:row>
    <x:row r="12">
      <x:c r="A12" t="str">
        <x:v>Economics score</x:v>
      </x:c>
      <x:c r="B12" s="22" t="n">
        <x:v>3</x:v>
      </x:c>
    </x:row>
    <x:row r="13">
      <x:c r="A13" t="str">
        <x:v>Demand score</x:v>
      </x:c>
      <x:c r="B13" s="22" t="n">
        <x:v>4</x:v>
      </x:c>
    </x:row>
    <x:row r="14">
      <x:c r="A14" t="str">
        <x:v>Execution score</x:v>
      </x:c>
      <x:c r="B14" s="22" t="n">
        <x:v>3</x:v>
      </x:c>
    </x:row>
    <x:row r="15">
      <x:c r="A15" t="str">
        <x:v>Workforce score</x:v>
      </x:c>
      <x:c r="B15" s="22" t="n">
        <x:v>4</x:v>
      </x:c>
    </x:row>
    <x:row r="16">
      <x:c r="A16" t="str">
        <x:v>Network score</x:v>
      </x:c>
      <x:c r="B16" s="22" t="n">
        <x:v>3</x:v>
      </x:c>
    </x:row>
    <x:row r="17" ht="23" customHeight="1">
      <x:c r="A17" s="3" t="str">
        <x:v>Calculated output</x:v>
      </x:c>
      <x:c r="B17" s="11" t="str">
        <x:v>Result</x:v>
      </x:c>
    </x:row>
    <x:row r="18">
      <x:c r="A18" t="str">
        <x:v>Weight check</x:v>
      </x:c>
      <x:c r="B18" s="23" t="n">
        <x:f>SUM(B5:B10)</x:f>
        <x:v>1</x:v>
      </x:c>
    </x:row>
    <x:row r="19">
      <x:c r="A19" t="str">
        <x:v>Weighted score</x:v>
      </x:c>
      <x:c r="B19" s="23" t="n">
        <x:f>SUMPRODUCT(B5:B10,B11:B16)</x:f>
        <x:v>3.5500000000000007</x:v>
      </x:c>
    </x:row>
    <x:row r="20">
      <x:c r="B20" s="13"/>
    </x:row>
    <x:row r="21" ht="34" customHeight="1">
      <x:c r="A21" s="37" t="str">
        <x:v>Tool 3 weights match the manuscript. Starting scores are supplementary illustrations on a 1–5 scale. Confirm all mandatory gates before ranking eligible proposals.</x:v>
      </x:c>
      <x:c r="B21" s="37"/>
      <x:c r="C21" s="37"/>
      <x:c r="D21" s="37"/>
    </x:row>
  </x:sheetData>
  <x:mergeCells>
    <x:mergeCell ref="A1:D1"/>
    <x:mergeCell ref="A2:D2"/>
    <x:mergeCell ref="A21:D21"/>
  </x:mergeCells>
  <x:pageMargins left="0.7" right="0.7" top="0.75" bottom="0.75" header="0.3" footer="0.3"/>
</x:worksheet>
</file>

<file path=xl/worksheets/sheet7.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59" hidden="0" customWidth="1"/>
    <x:col min="2" max="2" width="20" hidden="0" customWidth="1"/>
    <x:col min="3" max="3" width="14" hidden="0" customWidth="1"/>
    <x:col min="4" max="4" width="14" hidden="0" customWidth="1"/>
  </x:cols>
  <x:sheetData>
    <x:row r="1" ht="30" customHeight="1">
      <x:c r="A1" s="3" t="str">
        <x:v>OR CAPACITY  |  EXECUTIVE TOOLKIT</x:v>
      </x:c>
      <x:c r="B1" s="3"/>
      <x:c r="C1" s="3"/>
      <x:c r="D1" s="3"/>
    </x:row>
    <x:row r="2" ht="26" customHeight="1">
      <x:c r="A2" t="str">
        <x:v>ILLUSTRATIVE VALUES ONLY — edit input cells; validate all assumptions locally.</x:v>
      </x:c>
    </x:row>
    <x:row r="4" ht="23" customHeight="1">
      <x:c r="A4" s="3" t="str">
        <x:v>Input / assumption</x:v>
      </x:c>
      <x:c r="B4" s="3" t="str">
        <x:v>Value</x:v>
      </x:c>
    </x:row>
    <x:row r="5">
      <x:c r="A5" t="str">
        <x:v>Rooms</x:v>
      </x:c>
      <x:c r="B5" s="29" t="n">
        <x:v>8</x:v>
      </x:c>
    </x:row>
    <x:row r="6">
      <x:c r="A6" t="str">
        <x:v>Hours per day</x:v>
      </x:c>
      <x:c r="B6" s="29" t="n">
        <x:v>8</x:v>
      </x:c>
    </x:row>
    <x:row r="7">
      <x:c r="A7" t="str">
        <x:v>Days per week</x:v>
      </x:c>
      <x:c r="B7" s="29" t="n">
        <x:v>5</x:v>
      </x:c>
    </x:row>
    <x:row r="8">
      <x:c r="A8" t="str">
        <x:v>Weeks per year</x:v>
      </x:c>
      <x:c r="B8" s="29" t="n">
        <x:v>48</x:v>
      </x:c>
    </x:row>
    <x:row r="9">
      <x:c r="A9" t="str">
        <x:v>Current utilization</x:v>
      </x:c>
      <x:c r="B9" s="41" t="n">
        <x:v>0.62</x:v>
      </x:c>
    </x:row>
    <x:row r="10">
      <x:c r="A10" t="str">
        <x:v>Target utilization</x:v>
      </x:c>
      <x:c r="B10" s="41" t="n">
        <x:v>0.71</x:v>
      </x:c>
    </x:row>
    <x:row r="11">
      <x:c r="A11" t="str">
        <x:v>Share used for additional cases</x:v>
      </x:c>
      <x:c r="B11" s="41" t="n">
        <x:v>0.65</x:v>
      </x:c>
    </x:row>
    <x:row r="12">
      <x:c r="A12" t="str">
        <x:v>Hours per case</x:v>
      </x:c>
      <x:c r="B12" s="47" t="n">
        <x:v>3</x:v>
      </x:c>
    </x:row>
    <x:row r="13">
      <x:c r="A13" t="str">
        <x:v>Contribution per additional case</x:v>
      </x:c>
      <x:c r="B13" s="31" t="n">
        <x:v>1300</x:v>
      </x:c>
    </x:row>
    <x:row r="14">
      <x:c r="A14" t="str">
        <x:v>Added recurring costs</x:v>
      </x:c>
      <x:c r="B14" s="31" t="n">
        <x:v>175000</x:v>
      </x:c>
    </x:row>
    <x:row r="15" ht="23" customHeight="1">
      <x:c r="A15" s="3" t="str">
        <x:v>Calculated output</x:v>
      </x:c>
      <x:c r="B15" s="11" t="str">
        <x:v>Result</x:v>
      </x:c>
    </x:row>
    <x:row r="16">
      <x:c r="A16" t="str">
        <x:v>Annual staffed hours</x:v>
      </x:c>
      <x:c r="B16" s="33" t="n">
        <x:f>B5*B6*B7*B8</x:f>
        <x:v>15360</x:v>
      </x:c>
    </x:row>
    <x:row r="17">
      <x:c r="A17" t="str">
        <x:v>Hours regained</x:v>
      </x:c>
      <x:c r="B17" s="48" t="n">
        <x:f>B16*(B10-B9)</x:f>
        <x:v>1382.3999999999996</x:v>
      </x:c>
    </x:row>
    <x:row r="18">
      <x:c r="A18" t="str">
        <x:v>Eligible hours for additional cases (exact)</x:v>
      </x:c>
      <x:c r="B18" s="48" t="n">
        <x:f>B17*B11</x:f>
        <x:v>898.5599999999998</x:v>
      </x:c>
    </x:row>
    <x:row r="19">
      <x:c r="A19" t="str">
        <x:v>Additional cases (exact)</x:v>
      </x:c>
      <x:c r="B19" s="48" t="n">
        <x:f>B18/B12</x:f>
        <x:v>299.5199999999999</x:v>
      </x:c>
    </x:row>
    <x:row r="20">
      <x:c r="A20" t="str">
        <x:v>Net annual contribution (exact)</x:v>
      </x:c>
      <x:c r="B20" s="34" t="n">
        <x:f>B19*B13-B14</x:f>
        <x:v>214375.99999999988</x:v>
      </x:c>
    </x:row>
    <x:row r="21">
      <x:c r="B21" s="13"/>
    </x:row>
    <x:row r="22" ht="23" customHeight="1">
      <x:c r="A22" s="43" t="str">
        <x:v>Manuscript rounded illustration</x:v>
      </x:c>
      <x:c r="B22" s="43" t="str">
        <x:v>Result</x:v>
      </x:c>
    </x:row>
    <x:row r="23">
      <x:c r="A23" t="str">
        <x:v>Eligible hours (rounded)</x:v>
      </x:c>
      <x:c r="B23" s="28" t="n">
        <x:f>ROUND(B18,0)</x:f>
        <x:v>899</x:v>
      </x:c>
    </x:row>
    <x:row r="24">
      <x:c r="A24" t="str">
        <x:v>Additional cases (rounded)</x:v>
      </x:c>
      <x:c r="B24" s="28" t="n">
        <x:f>ROUND(B23/B12,0)</x:f>
        <x:v>300</x:v>
      </x:c>
    </x:row>
    <x:row r="25">
      <x:c r="A25" t="str">
        <x:v>Net annual contribution (rounded)</x:v>
      </x:c>
      <x:c r="B25" s="46" t="n">
        <x:f>B24*B13-B14</x:f>
        <x:v>215000</x:v>
      </x:c>
    </x:row>
    <x:row r="27" ht="44" customHeight="1">
      <x:c r="A27" s="37" t="str">
        <x:v>Tool 14 example: 898.56 eligible hours rounds to 899, then 299.67 cases to about 300. At $1,300 per case, the teaching result is $215,000 versus $214,376 without rounding. Results above update with your inputs.</x:v>
      </x:c>
      <x:c r="B27" s="37"/>
      <x:c r="C27" s="37"/>
      <x:c r="D27" s="37"/>
    </x:row>
  </x:sheetData>
  <x:mergeCells>
    <x:mergeCell ref="A1:D1"/>
    <x:mergeCell ref="A2:D2"/>
    <x:mergeCell ref="A27:D27"/>
  </x:mergeCells>
  <x:pageMargins left="0.7" right="0.7" top="0.75" bottom="0.75" header="0.3" footer="0.3"/>
</x:worksheet>
</file>

<file path=xl/worksheets/sheet8.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9" hidden="0" customWidth="1"/>
    <x:col min="2" max="2" width="20" hidden="0" customWidth="1"/>
    <x:col min="3" max="3" width="22" hidden="0" customWidth="1"/>
    <x:col min="4" max="4" width="22" hidden="0" customWidth="1"/>
  </x:cols>
  <x:sheetData>
    <x:row r="1" ht="30" customHeight="1">
      <x:c r="A1" s="3" t="str">
        <x:v>SHARED SITE  |  EXECUTIVE TOOLKIT</x:v>
      </x:c>
      <x:c r="B1" s="3"/>
      <x:c r="C1" s="3"/>
      <x:c r="D1" s="3"/>
    </x:row>
    <x:row r="2" ht="26" customHeight="1">
      <x:c r="A2" t="str">
        <x:v>ILLUSTRATIVE VALUES ONLY — edit input cells; validate all assumptions locally.</x:v>
      </x:c>
    </x:row>
    <x:row r="4" ht="23" customHeight="1">
      <x:c r="A4" s="3" t="str">
        <x:v>Input / assumption</x:v>
      </x:c>
      <x:c r="B4" s="3" t="str">
        <x:v>Value</x:v>
      </x:c>
    </x:row>
    <x:row r="5">
      <x:c r="A5" t="str">
        <x:v>Specialty visits</x:v>
      </x:c>
      <x:c r="B5" s="29" t="n">
        <x:v>4000</x:v>
      </x:c>
    </x:row>
    <x:row r="6">
      <x:c r="A6" t="str">
        <x:v>Urgent visits</x:v>
      </x:c>
      <x:c r="B6" s="29" t="n">
        <x:v>3600</x:v>
      </x:c>
    </x:row>
    <x:row r="7">
      <x:c r="A7" t="str">
        <x:v>Contribution per specialty visit</x:v>
      </x:c>
      <x:c r="B7" s="31" t="n">
        <x:v>180</x:v>
      </x:c>
    </x:row>
    <x:row r="8">
      <x:c r="A8" t="str">
        <x:v>Contribution per urgent visit</x:v>
      </x:c>
      <x:c r="B8" s="31" t="n">
        <x:v>100</x:v>
      </x:c>
    </x:row>
    <x:row r="9">
      <x:c r="A9" t="str">
        <x:v>Total program fixed costs</x:v>
      </x:c>
      <x:c r="B9" s="31" t="n">
        <x:v>480000</x:v>
      </x:c>
    </x:row>
    <x:row r="10">
      <x:c r="A10" t="str">
        <x:v>Shared site occupancy overhead</x:v>
      </x:c>
      <x:c r="B10" s="31" t="n">
        <x:v>480000</x:v>
      </x:c>
    </x:row>
    <x:row r="11">
      <x:c r="A11" t="str">
        <x:v>Urgent visit downside</x:v>
      </x:c>
      <x:c r="B11" s="41" t="n">
        <x:v>0.35</x:v>
      </x:c>
    </x:row>
    <x:row r="12" ht="23" customHeight="1">
      <x:c r="A12" s="3" t="str">
        <x:v>Calculated output</x:v>
      </x:c>
      <x:c r="B12" s="11" t="str">
        <x:v>Result</x:v>
      </x:c>
    </x:row>
    <x:row r="13">
      <x:c r="A13" t="str">
        <x:v>Total contribution</x:v>
      </x:c>
      <x:c r="B13" s="34" t="n">
        <x:f>B5*B7+B6*B8</x:f>
        <x:v>1080000</x:v>
      </x:c>
    </x:row>
    <x:row r="14">
      <x:c r="A14" t="str">
        <x:v>Operating result</x:v>
      </x:c>
      <x:c r="B14" s="34" t="n">
        <x:f>B13-B9-B10</x:f>
        <x:v>120000</x:v>
      </x:c>
    </x:row>
    <x:row r="15">
      <x:c r="A15" t="str">
        <x:v>Downside operating result</x:v>
      </x:c>
      <x:c r="B15" s="34" t="n">
        <x:f>B5*B7+B6*(1-B11)*B8-B9-B10</x:f>
        <x:v>-6000</x:v>
      </x:c>
    </x:row>
    <x:row r="16">
      <x:c r="B16" s="13"/>
    </x:row>
    <x:row r="18" ht="23" customHeight="1">
      <x:c r="A18" s="43" t="str">
        <x:v>Tool 15 comparison</x:v>
      </x:c>
      <x:c r="B18" s="43" t="str">
        <x:v>Specialty only</x:v>
      </x:c>
      <x:c r="C18" s="43" t="str">
        <x:v>Urgent care only</x:v>
      </x:c>
      <x:c r="D18" s="43" t="str">
        <x:v>Shared site</x:v>
      </x:c>
    </x:row>
    <x:row r="19">
      <x:c r="A19" t="str">
        <x:v>Annual visits</x:v>
      </x:c>
      <x:c r="B19" s="28" t="n">
        <x:f>B5</x:f>
        <x:v>4000</x:v>
      </x:c>
      <x:c r="C19" s="28" t="n">
        <x:f>B6</x:f>
        <x:v>3600</x:v>
      </x:c>
      <x:c r="D19" s="28" t="n">
        <x:f>SUM(B19:C19)</x:f>
        <x:v>7600</x:v>
      </x:c>
    </x:row>
    <x:row r="20">
      <x:c r="A20" t="str">
        <x:v>Contribution</x:v>
      </x:c>
      <x:c r="B20" s="46" t="n">
        <x:f>B5*B7</x:f>
        <x:v>720000</x:v>
      </x:c>
      <x:c r="C20" s="46" t="n">
        <x:f>B6*B8</x:f>
        <x:v>360000</x:v>
      </x:c>
      <x:c r="D20" s="46" t="n">
        <x:f>B13</x:f>
        <x:v>1080000</x:v>
      </x:c>
    </x:row>
    <x:row r="21">
      <x:c r="A21" t="str">
        <x:v>Program fixed costs</x:v>
      </x:c>
      <x:c r="B21" s="31" t="n">
        <x:v>230000</x:v>
      </x:c>
      <x:c r="C21" s="46" t="n">
        <x:f>B9-B21</x:f>
        <x:v>250000</x:v>
      </x:c>
      <x:c r="D21" s="46" t="n">
        <x:f>B9</x:f>
        <x:v>480000</x:v>
      </x:c>
    </x:row>
    <x:row r="22">
      <x:c r="A22" t="str">
        <x:v>Occupancy / overhead</x:v>
      </x:c>
      <x:c r="B22" s="46" t="n">
        <x:f>B10</x:f>
        <x:v>480000</x:v>
      </x:c>
      <x:c r="C22" s="46" t="n">
        <x:f>B10</x:f>
        <x:v>480000</x:v>
      </x:c>
      <x:c r="D22" s="46" t="n">
        <x:f>B10</x:f>
        <x:v>480000</x:v>
      </x:c>
    </x:row>
    <x:row r="23">
      <x:c r="A23" t="str">
        <x:v>Operating result</x:v>
      </x:c>
      <x:c r="B23" s="46" t="n">
        <x:f>B20-B21-B22</x:f>
        <x:v>10000</x:v>
      </x:c>
      <x:c r="C23" s="46" t="n">
        <x:f>C20-C21-C22</x:f>
        <x:v>-370000</x:v>
      </x:c>
      <x:c r="D23" s="46" t="n">
        <x:f>B14</x:f>
        <x:v>120000</x:v>
      </x:c>
    </x:row>
    <x:row r="25" ht="34" customHeight="1">
      <x:c r="A25" s="37" t="str">
        <x:v>Tool 15: urgent-care fixed costs equal total program fixed costs less specialty fixed costs. The 35% urgent-visit downside above is a supplementary scenario. Shared occupancy is charged once.</x:v>
      </x:c>
      <x:c r="B25" s="37"/>
      <x:c r="C25" s="37"/>
      <x:c r="D25" s="37"/>
    </x:row>
  </x:sheetData>
  <x:mergeCells>
    <x:mergeCell ref="A1:D1"/>
    <x:mergeCell ref="A2:D2"/>
    <x:mergeCell ref="A25:D25"/>
  </x:mergeCells>
  <x:pageMargins left="0.7" right="0.7" top="0.75" bottom="0.75" header="0.3" footer="0.3"/>
</x:worksheet>
</file>

<file path=xl/worksheets/sheet9.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9" hidden="0" customWidth="1"/>
    <x:col min="2" max="2" width="20" hidden="0" customWidth="1"/>
    <x:col min="3" max="3" width="14" hidden="0" customWidth="1"/>
    <x:col min="4" max="4" width="14" hidden="0" customWidth="1"/>
  </x:cols>
  <x:sheetData>
    <x:row r="1" ht="30" customHeight="1">
      <x:c r="A1" s="3" t="str">
        <x:v>RETENTION  |  EXECUTIVE TOOLKIT</x:v>
      </x:c>
      <x:c r="B1" s="3"/>
      <x:c r="C1" s="3"/>
      <x:c r="D1" s="3"/>
    </x:row>
    <x:row r="2" ht="26" customHeight="1">
      <x:c r="A2" t="str">
        <x:v>ILLUSTRATIVE VALUES ONLY — edit input cells; validate all assumptions locally.</x:v>
      </x:c>
    </x:row>
    <x:row r="4" ht="23" customHeight="1">
      <x:c r="A4" s="3" t="str">
        <x:v>Input / assumption</x:v>
      </x:c>
      <x:c r="B4" s="3" t="str">
        <x:v>Value</x:v>
      </x:c>
    </x:row>
    <x:row r="5">
      <x:c r="A5" t="str">
        <x:v>Number of RNs</x:v>
      </x:c>
      <x:c r="B5" s="29" t="n">
        <x:v>600</x:v>
      </x:c>
    </x:row>
    <x:row r="6">
      <x:c r="A6" t="str">
        <x:v>Current turnover</x:v>
      </x:c>
      <x:c r="B6" s="41" t="n">
        <x:v>0.19</x:v>
      </x:c>
    </x:row>
    <x:row r="7">
      <x:c r="A7" t="str">
        <x:v>Target turnover</x:v>
      </x:c>
      <x:c r="B7" s="41" t="n">
        <x:v>0.15</x:v>
      </x:c>
    </x:row>
    <x:row r="8">
      <x:c r="A8" t="str">
        <x:v>Replacement cost each</x:v>
      </x:c>
      <x:c r="B8" s="31" t="n">
        <x:v>60000</x:v>
      </x:c>
    </x:row>
    <x:row r="9">
      <x:c r="A9" t="str">
        <x:v>Agency premium per hour</x:v>
      </x:c>
      <x:c r="B9" s="31" t="n">
        <x:v>60</x:v>
      </x:c>
    </x:row>
    <x:row r="10">
      <x:c r="A10" t="str">
        <x:v>Agency hours per year</x:v>
      </x:c>
      <x:c r="B10" s="29" t="n">
        <x:v>12480</x:v>
      </x:c>
    </x:row>
    <x:row r="11" ht="23" customHeight="1">
      <x:c r="A11" s="3" t="str">
        <x:v>Calculated output</x:v>
      </x:c>
      <x:c r="B11" s="11" t="str">
        <x:v>Result</x:v>
      </x:c>
    </x:row>
    <x:row r="12">
      <x:c r="A12" t="str">
        <x:v>Avoided departures</x:v>
      </x:c>
      <x:c r="B12" s="33" t="n">
        <x:f>B5*(B6-B7)</x:f>
        <x:v>24.000000000000004</x:v>
      </x:c>
    </x:row>
    <x:row r="13">
      <x:c r="A13" t="str">
        <x:v>Economic turnover value</x:v>
      </x:c>
      <x:c r="B13" s="34" t="n">
        <x:f>B12*B8</x:f>
        <x:v>1440000.0000000002</x:v>
      </x:c>
    </x:row>
    <x:row r="14">
      <x:c r="A14" t="str">
        <x:v>Agency premium exposure</x:v>
      </x:c>
      <x:c r="B14" s="34" t="n">
        <x:f>B9*B10</x:f>
        <x:v>748800</x:v>
      </x:c>
    </x:row>
    <x:row r="15">
      <x:c r="B15" s="13"/>
    </x:row>
    <x:row r="16">
      <x:c r="A16" t="str">
        <x:v>Current annual departures</x:v>
      </x:c>
      <x:c r="B16" s="28" t="n">
        <x:f>B5*B6</x:f>
        <x:v>114</x:v>
      </x:c>
    </x:row>
    <x:row r="17">
      <x:c r="A17" t="str">
        <x:v>Target annual departures</x:v>
      </x:c>
      <x:c r="B17" s="28" t="n">
        <x:f>B5*B7</x:f>
        <x:v>90</x:v>
      </x:c>
    </x:row>
    <x:row r="18">
      <x:c r="A18" t="str">
        <x:v>Current gross economic cost</x:v>
      </x:c>
      <x:c r="B18" s="46" t="n">
        <x:f>B16*B8</x:f>
        <x:v>6840000</x:v>
      </x:c>
    </x:row>
    <x:row r="19">
      <x:c r="A19" t="str">
        <x:v>Target gross economic cost</x:v>
      </x:c>
      <x:c r="B19" s="46" t="n">
        <x:f>B17*B8</x:f>
        <x:v>5400000</x:v>
      </x:c>
    </x:row>
    <x:row r="21" ht="34" customHeight="1">
      <x:c r="A21" s="37" t="str">
        <x:v>Tool 17: economic turnover value is not automatically cash savings. The agency-premium illustration is supplementary; do not add it to replacement costs without checking for overlap.</x:v>
      </x:c>
      <x:c r="B21" s="37"/>
      <x:c r="C21" s="37"/>
      <x:c r="D21" s="37"/>
    </x:row>
  </x:sheetData>
  <x:mergeCells>
    <x:mergeCell ref="A1:D1"/>
    <x:mergeCell ref="A2:D2"/>
    <x:mergeCell ref="A21:D21"/>
  </x:mergeCells>
  <x:pageMargins left="0.7" right="0.7" top="0.75" bottom="0.75" header="0.3" footer="0.3"/>
</x:worksheet>
</file>

<file path=xl/worksheets/sheet10.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59" hidden="0" customWidth="1"/>
    <x:col min="2" max="2" width="20" hidden="0" customWidth="1"/>
    <x:col min="3" max="3" width="14" hidden="0" customWidth="1"/>
    <x:col min="4" max="4" width="14" hidden="0" customWidth="1"/>
  </x:cols>
  <x:sheetData>
    <x:row r="1" ht="30" customHeight="1">
      <x:c r="A1" s="3" t="str">
        <x:v>NO SHOW PEERS  |  EXECUTIVE TOOLKIT</x:v>
      </x:c>
      <x:c r="B1" s="3"/>
      <x:c r="C1" s="3"/>
      <x:c r="D1" s="3"/>
    </x:row>
    <x:row r="2" ht="26" customHeight="1">
      <x:c r="A2" t="str">
        <x:v>ILLUSTRATIVE VALUES ONLY — edit input cells; validate all assumptions locally.</x:v>
      </x:c>
    </x:row>
    <x:row r="4" ht="23" customHeight="1">
      <x:c r="A4" s="3" t="str">
        <x:v>Input / assumption</x:v>
      </x:c>
      <x:c r="B4" s="3" t="str">
        <x:v>Value</x:v>
      </x:c>
    </x:row>
    <x:row r="5">
      <x:c r="A5" t="str">
        <x:v>Sites with actionable gap</x:v>
      </x:c>
      <x:c r="B5" s="29" t="n">
        <x:v>4</x:v>
      </x:c>
    </x:row>
    <x:row r="6">
      <x:c r="A6" t="str">
        <x:v>Monthly appointments per site</x:v>
      </x:c>
      <x:c r="B6" s="29" t="n">
        <x:v>1000</x:v>
      </x:c>
    </x:row>
    <x:row r="7">
      <x:c r="A7" t="str">
        <x:v>Current no-show rate</x:v>
      </x:c>
      <x:c r="B7" s="41" t="n">
        <x:v>0.16</x:v>
      </x:c>
    </x:row>
    <x:row r="8">
      <x:c r="A8" t="str">
        <x:v>Adjusted peer no-show rate</x:v>
      </x:c>
      <x:c r="B8" s="41" t="n">
        <x:v>0.11</x:v>
      </x:c>
    </x:row>
    <x:row r="9">
      <x:c r="A9" t="str">
        <x:v>Contribution per additional completed visit</x:v>
      </x:c>
      <x:c r="B9" s="31" t="n">
        <x:v>110</x:v>
      </x:c>
    </x:row>
    <x:row r="10">
      <x:c r="A10" t="str">
        <x:v>Realization share</x:v>
      </x:c>
      <x:c r="B10" s="41" t="n">
        <x:v>0.7</x:v>
      </x:c>
    </x:row>
    <x:row r="11" ht="23" customHeight="1">
      <x:c r="A11" s="3" t="str">
        <x:v>Calculated output</x:v>
      </x:c>
      <x:c r="B11" s="11" t="str">
        <x:v>Result</x:v>
      </x:c>
    </x:row>
    <x:row r="12">
      <x:c r="A12" t="str">
        <x:v>Full potential added visits per month</x:v>
      </x:c>
      <x:c r="B12" s="33" t="n">
        <x:f>B5*B6*(B7-B8)</x:f>
        <x:v>200</x:v>
      </x:c>
    </x:row>
    <x:row r="13">
      <x:c r="A13" t="str">
        <x:v>Full potential added visits per year</x:v>
      </x:c>
      <x:c r="B13" s="33" t="n">
        <x:f>B12*12</x:f>
        <x:v>2400</x:v>
      </x:c>
    </x:row>
    <x:row r="14">
      <x:c r="A14" t="str">
        <x:v>Full annual contribution before costs</x:v>
      </x:c>
      <x:c r="B14" s="34" t="n">
        <x:f>B13*B9</x:f>
        <x:v>264000</x:v>
      </x:c>
    </x:row>
    <x:row r="15">
      <x:c r="A15" t="str">
        <x:v>Realized added visits per month</x:v>
      </x:c>
      <x:c r="B15" s="28" t="n">
        <x:f>B12*B10</x:f>
        <x:v>140</x:v>
      </x:c>
    </x:row>
    <x:row r="16">
      <x:c r="A16" t="str">
        <x:v>Realized added visits per year</x:v>
      </x:c>
      <x:c r="B16" s="28" t="n">
        <x:f>B13*B10</x:f>
        <x:v>1680</x:v>
      </x:c>
    </x:row>
    <x:row r="17">
      <x:c r="A17" t="str">
        <x:v>Realization-adjusted annual contribution</x:v>
      </x:c>
      <x:c r="B17" s="46" t="n">
        <x:f>B14*B10</x:f>
        <x:v>184800</x:v>
      </x:c>
    </x:row>
    <x:row r="19" ht="34" customHeight="1">
      <x:c r="A19" s="37" t="str">
        <x:v>Tool 19 example: four peer-adjusted outlier clinics from a 12-clinic peer set, 200 potential visits per month and 140 at 70% realization. Results above update with your inputs. Contributions are before added costs.</x:v>
      </x:c>
      <x:c r="B19" s="37"/>
      <x:c r="C19" s="37"/>
      <x:c r="D19" s="37"/>
    </x:row>
  </x:sheetData>
  <x:mergeCells>
    <x:mergeCell ref="A1:D1"/>
    <x:mergeCell ref="A2:D2"/>
    <x:mergeCell ref="A19:D19"/>
  </x:mergeCells>
  <x:pageMargins left="0.7" right="0.7" top="0.75" bottom="0.75" header="0.3" footer="0.3"/>
</x:worksheet>
</file>

<file path=xl/worksheets/sheet1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9" hidden="0" customWidth="1"/>
    <x:col min="2" max="2" width="20" hidden="0" customWidth="1"/>
    <x:col min="3" max="3" width="14" hidden="0" customWidth="1"/>
    <x:col min="4" max="4" width="14" hidden="0" customWidth="1"/>
  </x:cols>
  <x:sheetData>
    <x:row r="1" ht="30" customHeight="1">
      <x:c r="A1" s="3" t="str">
        <x:v>COST POOR QUALITY  |  EXECUTIVE TOOLKIT</x:v>
      </x:c>
      <x:c r="B1" s="3"/>
      <x:c r="C1" s="3"/>
      <x:c r="D1" s="3"/>
    </x:row>
    <x:row r="2" ht="26" customHeight="1">
      <x:c r="A2" t="str">
        <x:v>ILLUSTRATIVE VALUES ONLY — edit input cells; validate all assumptions locally.</x:v>
      </x:c>
    </x:row>
    <x:row r="4" ht="23" customHeight="1">
      <x:c r="A4" s="3" t="str">
        <x:v>Input / assumption</x:v>
      </x:c>
      <x:c r="B4" s="3" t="str">
        <x:v>Value</x:v>
      </x:c>
    </x:row>
    <x:row r="5">
      <x:c r="A5" t="str">
        <x:v>Relevant reimbursement base</x:v>
      </x:c>
      <x:c r="B5" s="31" t="n">
        <x:v>70000000</x:v>
      </x:c>
    </x:row>
    <x:row r="6">
      <x:c r="A6" t="str">
        <x:v>Illustrative penalty rate</x:v>
      </x:c>
      <x:c r="B6" s="41" t="n">
        <x:v>0.01</x:v>
      </x:c>
    </x:row>
    <x:row r="7">
      <x:c r="A7" t="str">
        <x:v>Avoidable events</x:v>
      </x:c>
      <x:c r="B7" s="29" t="n">
        <x:v>30</x:v>
      </x:c>
    </x:row>
    <x:row r="8">
      <x:c r="A8" t="str">
        <x:v>Illustrative incremental cost per event</x:v>
      </x:c>
      <x:c r="B8" s="31" t="n">
        <x:v>20000</x:v>
      </x:c>
    </x:row>
    <x:row r="9" ht="23" customHeight="1">
      <x:c r="A9" s="3" t="str">
        <x:v>Calculated output</x:v>
      </x:c>
      <x:c r="B9" s="11" t="str">
        <x:v>Result</x:v>
      </x:c>
    </x:row>
    <x:row r="10">
      <x:c r="A10" t="str">
        <x:v>Penalty exposure</x:v>
      </x:c>
      <x:c r="B10" s="34" t="n">
        <x:f>B5*B6</x:f>
        <x:v>700000</x:v>
      </x:c>
    </x:row>
    <x:row r="11">
      <x:c r="A11" t="str">
        <x:v>Event cost</x:v>
      </x:c>
      <x:c r="B11" s="34" t="n">
        <x:f>B7*B8</x:f>
        <x:v>600000</x:v>
      </x:c>
    </x:row>
    <x:row r="12">
      <x:c r="A12" t="str">
        <x:v>Combined illustration</x:v>
      </x:c>
      <x:c r="B12" s="34" t="n">
        <x:f>B10+B11</x:f>
        <x:v>1300000</x:v>
      </x:c>
    </x:row>
    <x:row r="13">
      <x:c r="B13" s="13"/>
    </x:row>
    <x:row r="14" ht="34" customHeight="1">
      <x:c r="A14" s="37" t="str">
        <x:v>Supplementary Tool 20 illustration. Penalty exposure and event costs may overlap or use different fiscal periods; validate the mechanisms before adding them.</x:v>
      </x:c>
      <x:c r="B14" s="37"/>
      <x:c r="C14" s="37"/>
      <x:c r="D14" s="37"/>
    </x:row>
  </x:sheetData>
  <x:mergeCells>
    <x:mergeCell ref="A1:D1"/>
    <x:mergeCell ref="A2:D2"/>
    <x:mergeCell ref="A14:D14"/>
  </x:mergeCells>
  <x:pageMargins left="0.7" right="0.7" top="0.75" bottom="0.75" header="0.3" footer="0.3"/>
</x:worksheet>
</file>

<file path=xl/worksheets/sheet1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9" hidden="0" customWidth="1"/>
    <x:col min="2" max="2" width="20" hidden="0" customWidth="1"/>
    <x:col min="3" max="3" width="14" hidden="0" customWidth="1"/>
    <x:col min="4" max="4" width="14" hidden="0" customWidth="1"/>
  </x:cols>
  <x:sheetData>
    <x:row r="1" ht="30" customHeight="1">
      <x:c r="A1" s="3" t="str">
        <x:v>TECH TCO  |  EXECUTIVE TOOLKIT</x:v>
      </x:c>
      <x:c r="B1" s="3"/>
      <x:c r="C1" s="3"/>
      <x:c r="D1" s="3"/>
    </x:row>
    <x:row r="2" ht="26" customHeight="1">
      <x:c r="A2" t="str">
        <x:v>ILLUSTRATIVE VALUES ONLY — edit input cells; validate all assumptions locally.</x:v>
      </x:c>
    </x:row>
    <x:row r="4" ht="23" customHeight="1">
      <x:c r="A4" s="3" t="str">
        <x:v>Input / assumption</x:v>
      </x:c>
      <x:c r="B4" s="3" t="str">
        <x:v>Value</x:v>
      </x:c>
    </x:row>
    <x:row r="5">
      <x:c r="A5" t="str">
        <x:v>Year-one implementation and license</x:v>
      </x:c>
      <x:c r="B5" s="31" t="n">
        <x:v>510000</x:v>
      </x:c>
    </x:row>
    <x:row r="6">
      <x:c r="A6" t="str">
        <x:v>Hours released</x:v>
      </x:c>
      <x:c r="B6" s="29" t="n">
        <x:v>16500</x:v>
      </x:c>
    </x:row>
    <x:row r="7">
      <x:c r="A7" t="str">
        <x:v>Value per released hour</x:v>
      </x:c>
      <x:c r="B7" s="31" t="n">
        <x:v>0</x:v>
      </x:c>
    </x:row>
    <x:row r="8">
      <x:c r="A8" t="str">
        <x:v>Incremental completed visits</x:v>
      </x:c>
      <x:c r="B8" s="29" t="n">
        <x:v>0</x:v>
      </x:c>
    </x:row>
    <x:row r="9">
      <x:c r="A9" t="str">
        <x:v>Contribution per incremental visit</x:v>
      </x:c>
      <x:c r="B9" s="31" t="n">
        <x:v>0</x:v>
      </x:c>
    </x:row>
    <x:row r="10" ht="23" customHeight="1">
      <x:c r="A10" s="3" t="str">
        <x:v>Calculated output</x:v>
      </x:c>
      <x:c r="B10" s="11" t="str">
        <x:v>Result</x:v>
      </x:c>
    </x:row>
    <x:row r="11">
      <x:c r="A11" t="str">
        <x:v>Cash cost</x:v>
      </x:c>
      <x:c r="B11" s="34" t="n">
        <x:f>B5</x:f>
        <x:v>510000</x:v>
      </x:c>
    </x:row>
    <x:row r="12">
      <x:c r="A12" t="str">
        <x:v>Noncash productivity value</x:v>
      </x:c>
      <x:c r="B12" s="34" t="n">
        <x:f>B6*B7</x:f>
        <x:v>0</x:v>
      </x:c>
    </x:row>
    <x:row r="13">
      <x:c r="A13" t="str">
        <x:v>Optional incremental contribution</x:v>
      </x:c>
      <x:c r="B13" s="34" t="n">
        <x:f>B8*B9</x:f>
        <x:v>0</x:v>
      </x:c>
    </x:row>
    <x:row r="14">
      <x:c r="A14" t="str">
        <x:v>Net cash scenario</x:v>
      </x:c>
      <x:c r="B14" s="34" t="n">
        <x:f>B13-B11</x:f>
        <x:v>-510000</x:v>
      </x:c>
    </x:row>
    <x:row r="15">
      <x:c r="B15" s="13"/>
    </x:row>
    <x:row r="16" ht="34" customHeight="1">
      <x:c r="A16" s="37" t="str">
        <x:v>Supplementary Tool 21 illustration. Zero benefit inputs are placeholders, not validated savings estimates. Released hours are not cash savings unless converted into avoided costs or productive capacity.</x:v>
      </x:c>
      <x:c r="B16" s="37"/>
      <x:c r="C16" s="37"/>
      <x:c r="D16" s="37"/>
    </x:row>
  </x:sheetData>
  <x:mergeCells>
    <x:mergeCell ref="A1:D1"/>
    <x:mergeCell ref="A2:D2"/>
    <x:mergeCell ref="A16:D16"/>
  </x:mergeCells>
  <x:pageMargins left="0.7" right="0.7" top="0.75" bottom="0.75" header="0.3" footer="0.3"/>
</x:worksheet>
</file>

<file path=xl/worksheets/sheet13.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9" hidden="0" customWidth="1"/>
    <x:col min="2" max="2" width="20" hidden="0" customWidth="1"/>
    <x:col min="3" max="3" width="14" hidden="0" customWidth="1"/>
    <x:col min="4" max="4" width="14" hidden="0" customWidth="1"/>
  </x:cols>
  <x:sheetData>
    <x:row r="1" ht="30" customHeight="1">
      <x:c r="A1" s="3" t="str">
        <x:v>OPTIONS 3 YEAR  |  EXECUTIVE TOOLKIT</x:v>
      </x:c>
      <x:c r="B1" s="3"/>
      <x:c r="C1" s="3"/>
      <x:c r="D1" s="3"/>
    </x:row>
    <x:row r="2" ht="26" customHeight="1">
      <x:c r="A2" t="str">
        <x:v>ILLUSTRATIVE VALUES ONLY — edit input cells; validate all assumptions locally.</x:v>
      </x:c>
    </x:row>
    <x:row r="4" ht="23" customHeight="1">
      <x:c r="A4" s="3" t="str">
        <x:v>Input / assumption</x:v>
      </x:c>
      <x:c r="B4" s="3" t="str">
        <x:v>Value</x:v>
      </x:c>
    </x:row>
    <x:row r="5">
      <x:c r="A5" t="str">
        <x:v>Annual loss — continue</x:v>
      </x:c>
      <x:c r="B5" s="31" t="n">
        <x:v>1000000</x:v>
      </x:c>
    </x:row>
    <x:row r="6">
      <x:c r="A6" t="str">
        <x:v>Annual loss — resize</x:v>
      </x:c>
      <x:c r="B6" s="31" t="n">
        <x:v>535000</x:v>
      </x:c>
    </x:row>
    <x:row r="7">
      <x:c r="A7" t="str">
        <x:v>Annual loss — partnership</x:v>
      </x:c>
      <x:c r="B7" s="31" t="n">
        <x:v>385000</x:v>
      </x:c>
    </x:row>
    <x:row r="8">
      <x:c r="A8" t="str">
        <x:v>One-time transition cost resize</x:v>
      </x:c>
      <x:c r="B8" s="31" t="n">
        <x:v>0</x:v>
      </x:c>
    </x:row>
    <x:row r="9">
      <x:c r="A9" t="str">
        <x:v>One-time transition cost partnership</x:v>
      </x:c>
      <x:c r="B9" s="31" t="n">
        <x:v>0</x:v>
      </x:c>
    </x:row>
    <x:row r="10" ht="23" customHeight="1">
      <x:c r="A10" s="3" t="str">
        <x:v>Calculated output</x:v>
      </x:c>
      <x:c r="B10" s="11" t="str">
        <x:v>Result</x:v>
      </x:c>
    </x:row>
    <x:row r="11">
      <x:c r="A11" t="str">
        <x:v>3-year continue cost</x:v>
      </x:c>
      <x:c r="B11" s="34" t="n">
        <x:f>3*B5</x:f>
        <x:v>3000000</x:v>
      </x:c>
    </x:row>
    <x:row r="12">
      <x:c r="A12" t="str">
        <x:v>3-year resize cost</x:v>
      </x:c>
      <x:c r="B12" s="34" t="n">
        <x:f>3*B6+B8</x:f>
        <x:v>1605000</x:v>
      </x:c>
    </x:row>
    <x:row r="13">
      <x:c r="A13" t="str">
        <x:v>3-year partnership cost</x:v>
      </x:c>
      <x:c r="B13" s="34" t="n">
        <x:f>3*B7+B9</x:f>
        <x:v>1155000</x:v>
      </x:c>
    </x:row>
    <x:row r="14">
      <x:c r="A14" t="str">
        <x:v>Savings resize vs continue</x:v>
      </x:c>
      <x:c r="B14" s="34" t="n">
        <x:f>B11-B12</x:f>
        <x:v>1395000</x:v>
      </x:c>
    </x:row>
    <x:row r="15">
      <x:c r="A15" t="str">
        <x:v>Savings partnership vs continue</x:v>
      </x:c>
      <x:c r="B15" s="34" t="n">
        <x:f>B11-B13</x:f>
        <x:v>1845000</x:v>
      </x:c>
    </x:row>
    <x:row r="16">
      <x:c r="B16" s="13"/>
    </x:row>
    <x:row r="17" ht="34" customHeight="1">
      <x:c r="A17" s="37" t="str">
        <x:v>Supplementary Tool 8 illustration. Costs are undiscounted. Zero transition costs are placeholders; validate them and consider mission, access, quality and transition risks.</x:v>
      </x:c>
      <x:c r="B17" s="37"/>
      <x:c r="C17" s="37"/>
      <x:c r="D17" s="37"/>
    </x:row>
  </x:sheetData>
  <x:mergeCells>
    <x:mergeCell ref="A1:D1"/>
    <x:mergeCell ref="A2:D2"/>
    <x:mergeCell ref="A17:D17"/>
  </x:mergeCells>
  <x:pageMargins left="0.7" right="0.7" top="0.75" bottom="0.75" header="0.3" footer="0.3"/>
</x:worksheet>
</file>

<file path=xl/worksheets/sheet14.xml><?xml version="1.0" encoding="utf-8"?>
<x:worksheet xmlns:x="http://schemas.openxmlformats.org/spreadsheetml/2006/main">
  <x:sheetFormatPr defaultRowHeight="15"/>
  <x:cols>
    <x:col min="1" max="1" width="31" hidden="0" customWidth="1"/>
    <x:col min="2" max="2" width="52" hidden="0" customWidth="1"/>
  </x:cols>
  <x:sheetData>
    <x:row r="1">
      <x:c r="A1" s="19" t="str">
        <x:v>Approved terminology</x:v>
      </x:c>
      <x:c r="B1" s="19" t="str">
        <x:v>Value or result</x:v>
      </x:c>
    </x:row>
    <x:row r="2">
      <x:c r="A2" t="str">
        <x:v>Fixed operating costs</x:v>
      </x:c>
      <x:c r="B2" s="54" t="n">
        <x:f>'Demand Funnel'!B8</x:f>
        <x:v>460000</x:v>
      </x:c>
    </x:row>
    <x:row r="3">
      <x:c r="A3" t="str">
        <x:v>Contribution per completed case</x:v>
      </x:c>
      <x:c r="B3" s="54" t="n">
        <x:f>'Demand Funnel'!B7</x:f>
        <x:v>1300</x:v>
      </x:c>
    </x:row>
    <x:row r="4">
      <x:c r="A4" t="str">
        <x:v>Required investment return</x:v>
      </x:c>
      <x:c r="B4" s="54" t="n">
        <x:f>'Demand Funnel'!B9</x:f>
        <x:v>745000</x:v>
      </x:c>
    </x:row>
    <x:row r="5">
      <x:c r="A5" s="19" t="str">
        <x:v>Operating Break-Even</x:v>
      </x:c>
      <x:c r="B5" t="n">
        <x:f>ROUNDUP(B2/B3,0)</x:f>
        <x:v>354</x:v>
      </x:c>
    </x:row>
    <x:row r="6">
      <x:c r="A6" s="19" t="str">
        <x:v>Investment Hurdle Volume</x:v>
      </x:c>
      <x:c r="B6" t="n">
        <x:f>ROUNDUP((B2+B4)/B3,0)</x:f>
        <x:v>927</x:v>
      </x:c>
    </x:row>
    <x:row r="7">
      <x:c r="A7" t="str"/>
      <x:c r="B7" t="str"/>
    </x:row>
    <x:row r="8">
      <x:c r="A8" t="str">
        <x:v>Interpretation</x:v>
      </x:c>
      <x:c r="B8" t="str"/>
    </x:row>
    <x:row r="9">
      <x:c r="A9" t="str">
        <x:v>Operating Break-Even</x:v>
      </x:c>
      <x:c r="B9" t="str">
        <x:v>Covers fixed operating costs only</x:v>
      </x:c>
    </x:row>
    <x:row r="10">
      <x:c r="A10" t="str">
        <x:v>Investment Hurdle Volume</x:v>
      </x:c>
      <x:c r="B10" t="str">
        <x:v>Covers operating costs plus required return</x:v>
      </x:c>
    </x:row>
    <x:row r="11">
      <x:c r="A11" t="str">
        <x:v>Scope</x:v>
      </x:c>
      <x:c r="B11" t="str">
        <x:v>Fictional annual scenario; not a forecast</x:v>
      </x:c>
    </x:row>
    <x:row r="13">
      <x:c r="A13" t="str">
        <x:v>Rounding reconciliation</x:v>
      </x:c>
      <x:c r="B13" t="str">
        <x:v>Teaching threshold uses the rounded annual return</x:v>
      </x:c>
    </x:row>
    <x:row r="14">
      <x:c r="A14" t="str">
        <x:v>Exact NPV-model hurdle</x:v>
      </x:c>
      <x:c r="B14" s="55" t="n">
        <x:f>'NPV Break Even'!B12</x:f>
        <x:v>745147.4434853768</x:v>
      </x:c>
    </x:row>
    <x:row r="15">
      <x:c r="A15" t="str">
        <x:v>Exact-model case threshold</x:v>
      </x:c>
      <x:c r="B15" t="n">
        <x:f>ROUNDUP((B2+B14)/B3,0)</x:f>
        <x:v>928</x:v>
      </x:c>
    </x:row>
  </x:sheetData>
  <x:pageMargins left="0.7" right="0.7" top="0.75" bottom="0.75" header="0.3" footer="0.3"/>
</x:worksheet>
</file>